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'Sheet1'!$B$1:$G$60</definedName>
  </definedNames>
  <calcPr fullCalcOnLoad="1"/>
</workbook>
</file>

<file path=xl/sharedStrings.xml><?xml version="1.0" encoding="utf-8"?>
<sst xmlns="http://schemas.openxmlformats.org/spreadsheetml/2006/main" count="110" uniqueCount="84">
  <si>
    <t>Parish Budget , August 2016</t>
  </si>
  <si>
    <t>Total Income</t>
  </si>
  <si>
    <t>Total Expenses</t>
  </si>
  <si>
    <t>Income Less Expenses</t>
  </si>
  <si>
    <t>Actual</t>
  </si>
  <si>
    <t>Budgeted</t>
  </si>
  <si>
    <t>YTD Actual</t>
  </si>
  <si>
    <t>YTD Budgeted</t>
  </si>
  <si>
    <t>Yearly Budgeted</t>
  </si>
  <si>
    <t>Income:</t>
  </si>
  <si>
    <t xml:space="preserve">Offertory </t>
  </si>
  <si>
    <t>2nd Collection (Parish)</t>
  </si>
  <si>
    <t>Grand Annual</t>
  </si>
  <si>
    <t>Candles</t>
  </si>
  <si>
    <t>Religious Education</t>
  </si>
  <si>
    <t>Donations</t>
  </si>
  <si>
    <t>Totals Income</t>
  </si>
  <si>
    <t>Expenses:</t>
  </si>
  <si>
    <t>Witholdings</t>
  </si>
  <si>
    <t>Payroll System</t>
  </si>
  <si>
    <t>FICA</t>
  </si>
  <si>
    <t>Clergy Medical</t>
  </si>
  <si>
    <t>Lay Benefits</t>
  </si>
  <si>
    <t>Insurance-Harzard Liab.</t>
  </si>
  <si>
    <t>Central Monlthly Tithe</t>
  </si>
  <si>
    <t>Total Withholdings</t>
  </si>
  <si>
    <t>Salaries:</t>
  </si>
  <si>
    <t>Clergy Salaries</t>
  </si>
  <si>
    <t>Clergy Assistance</t>
  </si>
  <si>
    <t>Staff Salaries</t>
  </si>
  <si>
    <t>Total Finance Payemnts</t>
  </si>
  <si>
    <t>Fixed Expenses:</t>
  </si>
  <si>
    <t>Bulidings and Grounds</t>
  </si>
  <si>
    <t>Parish Renovations</t>
  </si>
  <si>
    <t>Heat (Gas &amp; Oil)</t>
  </si>
  <si>
    <t>Water</t>
  </si>
  <si>
    <t>Eversource</t>
  </si>
  <si>
    <t>Household / Groceries</t>
  </si>
  <si>
    <t>Janitorial Services / Dumpster</t>
  </si>
  <si>
    <t>Office Supplies</t>
  </si>
  <si>
    <t>Church Supplies</t>
  </si>
  <si>
    <t>Religious Education Expenses</t>
  </si>
  <si>
    <t>Verizon</t>
  </si>
  <si>
    <t>Lifeteen Expenses</t>
  </si>
  <si>
    <t>Total Fixed Expenses</t>
  </si>
  <si>
    <t>Rent</t>
  </si>
  <si>
    <t>Health</t>
  </si>
  <si>
    <t>Work Comp</t>
  </si>
  <si>
    <t>Group life</t>
  </si>
  <si>
    <t>LT disab.</t>
  </si>
  <si>
    <t>Group Pension</t>
  </si>
  <si>
    <t>Trans assistance</t>
  </si>
  <si>
    <t>401K</t>
  </si>
  <si>
    <t>Act</t>
  </si>
  <si>
    <t>Budget</t>
  </si>
  <si>
    <t xml:space="preserve">   Total</t>
  </si>
  <si>
    <t>Lay Salaries</t>
  </si>
  <si>
    <t>Exempt</t>
  </si>
  <si>
    <t>Non exempt</t>
  </si>
  <si>
    <t>Equipment Repair &amp; Contracts</t>
  </si>
  <si>
    <t>Equipment Rental</t>
  </si>
  <si>
    <t>Buildings &amp; Grounds</t>
  </si>
  <si>
    <t>Maaint Supplies</t>
  </si>
  <si>
    <t>Maint Grounds</t>
  </si>
  <si>
    <t>Maint Buildings</t>
  </si>
  <si>
    <t>Pastoral Liturgical</t>
  </si>
  <si>
    <t>Vehicle Expense</t>
  </si>
  <si>
    <t>Printing</t>
  </si>
  <si>
    <t>Postage</t>
  </si>
  <si>
    <t>Dues Subscriptions</t>
  </si>
  <si>
    <t>Non employee</t>
  </si>
  <si>
    <t>audio</t>
  </si>
  <si>
    <t>Bank charges</t>
  </si>
  <si>
    <t>Monthly</t>
  </si>
  <si>
    <t>YTD</t>
  </si>
  <si>
    <t xml:space="preserve">Annual </t>
  </si>
  <si>
    <t>Other</t>
  </si>
  <si>
    <t>Retreats</t>
  </si>
  <si>
    <t>Sacramental Offerings</t>
  </si>
  <si>
    <t>Office Expense</t>
  </si>
  <si>
    <t>Misslets / Envelopes</t>
  </si>
  <si>
    <t>Fundraisng / Rfeimbursements</t>
  </si>
  <si>
    <t>CYO Expenses</t>
  </si>
  <si>
    <t>Payments to Debt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</si>
</sst>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2" fillId="0" borderId="2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center"/>
    </xf>
    <xf numFmtId="44" fontId="2" fillId="2" borderId="0" xfId="0" applyNumberFormat="1" applyFont="1" applyFill="1" applyAlignment="1">
      <alignment/>
    </xf>
    <xf numFmtId="4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tabSelected="1" workbookViewId="0" topLeftCell="A1">
      <selection activeCell="J42" sqref="J42"/>
    </sheetView>
  </sheetViews>
  <sheetFormatPr defaultColWidth="9.140625" defaultRowHeight="12.75"/>
  <cols>
    <col min="1" max="1" width="9.140625" style="2" customWidth="1"/>
    <col min="2" max="2" width="47.8515625" style="2" customWidth="1"/>
    <col min="3" max="3" width="11.7109375" style="2" customWidth="1"/>
    <col min="4" max="4" width="11.8515625" style="2" customWidth="1"/>
    <col min="5" max="5" width="13.140625" style="2" customWidth="1"/>
    <col min="6" max="6" width="15.28125" style="2" customWidth="1"/>
    <col min="7" max="7" width="17.421875" style="2" customWidth="1"/>
    <col min="8" max="8" width="12.28125" style="2" bestFit="1" customWidth="1"/>
    <col min="9" max="9" width="9.140625" style="2" customWidth="1"/>
    <col min="10" max="10" width="14.00390625" style="2" bestFit="1" customWidth="1"/>
    <col min="11" max="16384" width="9.140625" style="2" customWidth="1"/>
  </cols>
  <sheetData>
    <row r="1" spans="3:7" s="1" customFormat="1" ht="12.75"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</row>
    <row r="2" ht="12.75">
      <c r="B2" s="2" t="s">
        <v>0</v>
      </c>
    </row>
    <row r="4" spans="2:7" ht="12.75">
      <c r="B4" s="2" t="s">
        <v>1</v>
      </c>
      <c r="C4" s="2">
        <f>66692+1225</f>
        <v>67917</v>
      </c>
      <c r="D4" s="2">
        <f>51999+1225</f>
        <v>53224</v>
      </c>
      <c r="E4" s="2">
        <f>120512+3094</f>
        <v>123606</v>
      </c>
      <c r="F4" s="2">
        <f>115373+3094</f>
        <v>118467</v>
      </c>
      <c r="G4" s="2">
        <f>833697+3094</f>
        <v>836791</v>
      </c>
    </row>
    <row r="5" spans="2:7" s="3" customFormat="1" ht="12.75">
      <c r="B5" s="3" t="s">
        <v>2</v>
      </c>
      <c r="C5" s="3">
        <f>64602+1225</f>
        <v>65827</v>
      </c>
      <c r="D5" s="3">
        <f>61413+1225</f>
        <v>62638</v>
      </c>
      <c r="E5" s="3">
        <f>119882+3094</f>
        <v>122976</v>
      </c>
      <c r="F5" s="3">
        <f>115535+3094</f>
        <v>118629</v>
      </c>
      <c r="G5" s="3">
        <f>779516+3094</f>
        <v>782610</v>
      </c>
    </row>
    <row r="6" spans="2:7" s="4" customFormat="1" ht="12.75">
      <c r="B6" s="4" t="s">
        <v>3</v>
      </c>
      <c r="C6" s="4">
        <f>C4-C5</f>
        <v>2090</v>
      </c>
      <c r="D6" s="4">
        <f>D4-D5</f>
        <v>-9414</v>
      </c>
      <c r="E6" s="4">
        <f>E4-E5</f>
        <v>630</v>
      </c>
      <c r="F6" s="4">
        <f>F4-F5</f>
        <v>-162</v>
      </c>
      <c r="G6" s="4">
        <f>G4-G5</f>
        <v>54181</v>
      </c>
    </row>
    <row r="8" spans="2:7" ht="12.75">
      <c r="B8" s="5" t="s">
        <v>9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2:7" ht="12.75">
      <c r="B9" s="2" t="s">
        <v>10</v>
      </c>
      <c r="C9" s="5">
        <v>49433</v>
      </c>
      <c r="D9" s="2">
        <v>41200</v>
      </c>
      <c r="E9" s="2">
        <v>91034</v>
      </c>
      <c r="F9" s="2">
        <v>94200</v>
      </c>
      <c r="G9" s="2">
        <v>545785</v>
      </c>
    </row>
    <row r="10" spans="2:7" ht="12.75">
      <c r="B10" s="2" t="s">
        <v>11</v>
      </c>
      <c r="C10" s="5">
        <v>1225</v>
      </c>
      <c r="D10" s="2">
        <v>1225</v>
      </c>
      <c r="E10" s="2">
        <v>3094</v>
      </c>
      <c r="F10" s="2">
        <v>3094</v>
      </c>
      <c r="G10" s="2">
        <v>3094</v>
      </c>
    </row>
    <row r="11" spans="2:7" ht="12.75">
      <c r="B11" s="2" t="s">
        <v>12</v>
      </c>
      <c r="C11" s="5"/>
      <c r="G11" s="2">
        <v>89200</v>
      </c>
    </row>
    <row r="12" spans="2:7" ht="12.75">
      <c r="B12" s="2" t="s">
        <v>78</v>
      </c>
      <c r="C12" s="5">
        <v>5710</v>
      </c>
      <c r="D12" s="2">
        <v>4000</v>
      </c>
      <c r="E12" s="2">
        <v>8670</v>
      </c>
      <c r="F12" s="2">
        <v>8600</v>
      </c>
      <c r="G12" s="2">
        <v>62400</v>
      </c>
    </row>
    <row r="13" spans="2:7" ht="12.75">
      <c r="B13" s="2" t="s">
        <v>13</v>
      </c>
      <c r="C13" s="5"/>
      <c r="G13" s="2">
        <v>6800</v>
      </c>
    </row>
    <row r="14" spans="2:7" ht="12.75">
      <c r="B14" s="2" t="s">
        <v>14</v>
      </c>
      <c r="C14" s="5">
        <v>4225</v>
      </c>
      <c r="D14" s="2">
        <v>2200</v>
      </c>
      <c r="E14" s="2">
        <v>6625</v>
      </c>
      <c r="F14" s="2">
        <v>4200</v>
      </c>
      <c r="G14" s="2">
        <v>30350</v>
      </c>
    </row>
    <row r="15" spans="2:7" ht="12.75">
      <c r="B15" s="2" t="s">
        <v>15</v>
      </c>
      <c r="C15" s="5">
        <v>350</v>
      </c>
      <c r="D15" s="2">
        <v>750</v>
      </c>
      <c r="E15" s="2">
        <v>2080</v>
      </c>
      <c r="F15" s="2">
        <v>2250</v>
      </c>
      <c r="G15" s="2">
        <v>26575</v>
      </c>
    </row>
    <row r="16" spans="2:7" ht="12.75">
      <c r="B16" s="2" t="s">
        <v>76</v>
      </c>
      <c r="C16" s="5">
        <v>6</v>
      </c>
      <c r="D16" s="2">
        <v>24</v>
      </c>
      <c r="E16" s="2">
        <v>16</v>
      </c>
      <c r="F16" s="2">
        <v>48</v>
      </c>
      <c r="G16" s="2">
        <f>7350+5450+282+1325</f>
        <v>14407</v>
      </c>
    </row>
    <row r="17" spans="2:7" ht="12.75">
      <c r="B17" s="2" t="s">
        <v>81</v>
      </c>
      <c r="C17" s="5">
        <v>4968</v>
      </c>
      <c r="D17" s="2">
        <v>1825</v>
      </c>
      <c r="E17" s="2">
        <v>7487</v>
      </c>
      <c r="F17" s="2">
        <v>2075</v>
      </c>
      <c r="G17" s="2">
        <v>41380</v>
      </c>
    </row>
    <row r="18" spans="2:7" ht="12.75">
      <c r="B18" s="2" t="s">
        <v>45</v>
      </c>
      <c r="C18" s="5">
        <v>2000</v>
      </c>
      <c r="D18" s="2">
        <v>2000</v>
      </c>
      <c r="E18" s="2">
        <v>4600</v>
      </c>
      <c r="F18" s="2">
        <v>4000</v>
      </c>
      <c r="G18" s="2">
        <v>16800</v>
      </c>
    </row>
    <row r="19" spans="2:7" s="5" customFormat="1" ht="12.75">
      <c r="B19" s="5" t="s">
        <v>16</v>
      </c>
      <c r="C19" s="5">
        <f>SUM(C9:C18)</f>
        <v>67917</v>
      </c>
      <c r="D19" s="5">
        <f>SUM(D9:D18)</f>
        <v>53224</v>
      </c>
      <c r="E19" s="5">
        <f>SUM(E9:E18)</f>
        <v>123606</v>
      </c>
      <c r="F19" s="5">
        <f>SUM(F9:F18)</f>
        <v>118467</v>
      </c>
      <c r="G19" s="5">
        <f>SUM(G9:G18)</f>
        <v>836791</v>
      </c>
    </row>
    <row r="21" ht="12.75">
      <c r="B21" s="5" t="s">
        <v>17</v>
      </c>
    </row>
    <row r="22" spans="2:7" ht="12.75">
      <c r="B22" s="5" t="s">
        <v>18</v>
      </c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</row>
    <row r="23" spans="2:7" ht="12.75">
      <c r="B23" s="2" t="s">
        <v>19</v>
      </c>
      <c r="C23" s="7">
        <v>213</v>
      </c>
      <c r="D23" s="2">
        <v>212</v>
      </c>
      <c r="E23" s="2">
        <v>429</v>
      </c>
      <c r="F23" s="2">
        <v>424</v>
      </c>
      <c r="G23" s="2">
        <v>2544</v>
      </c>
    </row>
    <row r="24" spans="2:7" ht="12.75">
      <c r="B24" s="2" t="s">
        <v>20</v>
      </c>
      <c r="C24" s="7">
        <v>1931</v>
      </c>
      <c r="D24" s="2">
        <v>1782</v>
      </c>
      <c r="E24" s="2">
        <v>3686</v>
      </c>
      <c r="F24" s="2">
        <v>3564</v>
      </c>
      <c r="G24" s="2">
        <v>23160</v>
      </c>
    </row>
    <row r="25" spans="2:7" ht="12.75">
      <c r="B25" s="2" t="s">
        <v>21</v>
      </c>
      <c r="C25" s="7">
        <v>2940</v>
      </c>
      <c r="D25" s="2">
        <v>2940</v>
      </c>
      <c r="E25" s="2">
        <v>5880</v>
      </c>
      <c r="F25" s="2">
        <v>5880</v>
      </c>
      <c r="G25" s="2">
        <v>35280</v>
      </c>
    </row>
    <row r="26" spans="2:7" ht="12.75">
      <c r="B26" s="2" t="s">
        <v>22</v>
      </c>
      <c r="C26" s="7">
        <f>721+64+101+53+786+554+68</f>
        <v>2347</v>
      </c>
      <c r="D26" s="2">
        <f>706+64+89+52+786+681+112</f>
        <v>2490</v>
      </c>
      <c r="E26" s="2">
        <f>1441+128+201+107+1572+137+1222</f>
        <v>4808</v>
      </c>
      <c r="F26" s="2">
        <f>1412+128+178+104+1572+224+1362</f>
        <v>4980</v>
      </c>
      <c r="G26" s="2">
        <f>8472+768+1068+624+9432+1344+8172</f>
        <v>29880</v>
      </c>
    </row>
    <row r="27" spans="2:7" ht="12.75">
      <c r="B27" s="2" t="s">
        <v>23</v>
      </c>
      <c r="C27" s="7">
        <v>2810</v>
      </c>
      <c r="D27" s="2">
        <v>2750</v>
      </c>
      <c r="E27" s="2">
        <v>5620</v>
      </c>
      <c r="F27" s="2">
        <v>5500</v>
      </c>
      <c r="G27" s="2">
        <v>33000</v>
      </c>
    </row>
    <row r="28" spans="2:7" ht="12.75">
      <c r="B28" s="2" t="s">
        <v>24</v>
      </c>
      <c r="C28" s="7">
        <v>5820</v>
      </c>
      <c r="D28" s="2">
        <v>5820</v>
      </c>
      <c r="E28" s="2">
        <v>11640</v>
      </c>
      <c r="F28" s="2">
        <f>11640+456</f>
        <v>12096</v>
      </c>
      <c r="G28" s="2">
        <f>69840+2736</f>
        <v>72576</v>
      </c>
    </row>
    <row r="29" spans="2:7" s="5" customFormat="1" ht="12.75">
      <c r="B29" s="5" t="s">
        <v>25</v>
      </c>
      <c r="C29" s="5">
        <f>SUM(C23:C28)</f>
        <v>16061</v>
      </c>
      <c r="D29" s="5">
        <f>SUM(D23:D28)</f>
        <v>15994</v>
      </c>
      <c r="E29" s="5">
        <f>SUM(E23:E28)</f>
        <v>32063</v>
      </c>
      <c r="F29" s="5">
        <f>SUM(F23:F28)</f>
        <v>32444</v>
      </c>
      <c r="G29" s="5">
        <f>SUM(G23:G28)</f>
        <v>196440</v>
      </c>
    </row>
    <row r="31" spans="2:7" ht="12.75">
      <c r="B31" s="5" t="s">
        <v>26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</row>
    <row r="32" spans="2:7" ht="12.75">
      <c r="B32" s="2" t="s">
        <v>27</v>
      </c>
      <c r="C32" s="7">
        <v>4990</v>
      </c>
      <c r="D32" s="2">
        <v>4985</v>
      </c>
      <c r="E32" s="2">
        <v>11332</v>
      </c>
      <c r="F32" s="2">
        <v>9970</v>
      </c>
      <c r="G32" s="2">
        <v>59820</v>
      </c>
    </row>
    <row r="33" spans="2:7" ht="12.75">
      <c r="B33" s="2" t="s">
        <v>28</v>
      </c>
      <c r="C33" s="7">
        <v>300</v>
      </c>
      <c r="D33" s="2">
        <v>500</v>
      </c>
      <c r="E33" s="2">
        <v>800</v>
      </c>
      <c r="F33" s="2">
        <v>1000</v>
      </c>
      <c r="G33" s="2">
        <v>6000</v>
      </c>
    </row>
    <row r="34" spans="2:7" ht="12.75">
      <c r="B34" s="2" t="s">
        <v>29</v>
      </c>
      <c r="C34" s="7">
        <f>11464+12795+1725</f>
        <v>25984</v>
      </c>
      <c r="D34" s="2">
        <f>13897+6355+1925</f>
        <v>22177</v>
      </c>
      <c r="E34" s="2">
        <f>22927+24407+3295</f>
        <v>50629</v>
      </c>
      <c r="F34" s="2">
        <f>27794+12710+3475</f>
        <v>43979</v>
      </c>
      <c r="G34" s="2">
        <f>180664+82896+27800</f>
        <v>291360</v>
      </c>
    </row>
    <row r="35" spans="2:7" s="5" customFormat="1" ht="12.75">
      <c r="B35" s="5" t="s">
        <v>30</v>
      </c>
      <c r="C35" s="5">
        <f>SUM(C32:C34)</f>
        <v>31274</v>
      </c>
      <c r="D35" s="5">
        <f>SUM(D32:D34)</f>
        <v>27662</v>
      </c>
      <c r="E35" s="5">
        <f>SUM(E32:E34)</f>
        <v>62761</v>
      </c>
      <c r="F35" s="5">
        <f>SUM(F32:F34)</f>
        <v>54949</v>
      </c>
      <c r="G35" s="5">
        <f>SUM(G32:G34)</f>
        <v>357180</v>
      </c>
    </row>
    <row r="37" spans="2:7" ht="12.75">
      <c r="B37" s="5" t="s">
        <v>31</v>
      </c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</row>
    <row r="38" spans="2:7" ht="12.75">
      <c r="B38" s="2" t="s">
        <v>32</v>
      </c>
      <c r="C38" s="7">
        <f>12+1195+834</f>
        <v>2041</v>
      </c>
      <c r="D38" s="2">
        <f>508+800+732</f>
        <v>2040</v>
      </c>
      <c r="E38" s="2">
        <f>414+720+1409</f>
        <v>2543</v>
      </c>
      <c r="F38" s="2">
        <f>1016+1600+1464</f>
        <v>4080</v>
      </c>
      <c r="G38" s="2">
        <f>6096+24600+8784+4200+1200+5600</f>
        <v>50480</v>
      </c>
    </row>
    <row r="39" spans="2:3" ht="12.75">
      <c r="B39" s="2" t="s">
        <v>33</v>
      </c>
      <c r="C39" s="7"/>
    </row>
    <row r="40" spans="2:7" ht="12.75">
      <c r="B40" s="2" t="s">
        <v>34</v>
      </c>
      <c r="C40" s="7">
        <v>40</v>
      </c>
      <c r="D40" s="2">
        <v>2908</v>
      </c>
      <c r="E40" s="2">
        <v>1676</v>
      </c>
      <c r="F40" s="2">
        <v>1750</v>
      </c>
      <c r="G40" s="2">
        <f>8000+3550+10000</f>
        <v>21550</v>
      </c>
    </row>
    <row r="41" spans="2:7" ht="12.75">
      <c r="B41" s="2" t="s">
        <v>35</v>
      </c>
      <c r="C41" s="7">
        <v>99</v>
      </c>
      <c r="D41" s="2">
        <v>353</v>
      </c>
      <c r="E41" s="2">
        <v>208</v>
      </c>
      <c r="F41" s="2">
        <v>706</v>
      </c>
      <c r="G41" s="2">
        <v>4236</v>
      </c>
    </row>
    <row r="42" spans="2:7" ht="12.75">
      <c r="B42" s="2" t="s">
        <v>36</v>
      </c>
      <c r="C42" s="7">
        <v>3200</v>
      </c>
      <c r="D42" s="2">
        <v>1574</v>
      </c>
      <c r="E42" s="2">
        <v>3514</v>
      </c>
      <c r="F42" s="2">
        <v>3148</v>
      </c>
      <c r="G42" s="2">
        <v>18888</v>
      </c>
    </row>
    <row r="43" spans="2:7" ht="12.75">
      <c r="B43" s="2" t="s">
        <v>59</v>
      </c>
      <c r="C43" s="7">
        <v>1587</v>
      </c>
      <c r="D43" s="2">
        <v>585</v>
      </c>
      <c r="E43" s="2">
        <v>1587</v>
      </c>
      <c r="F43" s="2">
        <v>1170</v>
      </c>
      <c r="G43" s="2">
        <v>7020</v>
      </c>
    </row>
    <row r="44" spans="2:7" ht="12.75">
      <c r="B44" s="2" t="s">
        <v>60</v>
      </c>
      <c r="C44" s="7">
        <v>948</v>
      </c>
      <c r="D44" s="2">
        <f>197+266</f>
        <v>463</v>
      </c>
      <c r="E44" s="2">
        <v>1654</v>
      </c>
      <c r="F44" s="2">
        <v>394</v>
      </c>
      <c r="G44" s="2">
        <v>2364</v>
      </c>
    </row>
    <row r="45" spans="2:7" ht="12.75">
      <c r="B45" s="2" t="s">
        <v>67</v>
      </c>
      <c r="C45" s="7">
        <f>27</f>
        <v>27</v>
      </c>
      <c r="D45" s="2">
        <v>0</v>
      </c>
      <c r="E45" s="2">
        <v>27</v>
      </c>
      <c r="F45" s="2">
        <v>0</v>
      </c>
      <c r="G45" s="2">
        <v>3780</v>
      </c>
    </row>
    <row r="46" spans="2:7" ht="12.75">
      <c r="B46" s="2" t="s">
        <v>69</v>
      </c>
      <c r="C46" s="7">
        <v>748</v>
      </c>
      <c r="D46" s="2">
        <v>1307</v>
      </c>
      <c r="E46" s="2">
        <v>1489</v>
      </c>
      <c r="F46" s="2">
        <v>2614</v>
      </c>
      <c r="G46" s="2">
        <v>15684</v>
      </c>
    </row>
    <row r="47" spans="2:7" ht="12.75">
      <c r="B47" s="2" t="s">
        <v>82</v>
      </c>
      <c r="C47" s="7"/>
      <c r="G47" s="2">
        <v>5696</v>
      </c>
    </row>
    <row r="48" spans="2:7" ht="12.75">
      <c r="B48" s="2" t="s">
        <v>83</v>
      </c>
      <c r="C48" s="7">
        <v>1225</v>
      </c>
      <c r="D48" s="2">
        <v>1225</v>
      </c>
      <c r="E48" s="2">
        <v>3094</v>
      </c>
      <c r="F48" s="2">
        <v>3094</v>
      </c>
      <c r="G48" s="2">
        <v>3094</v>
      </c>
    </row>
    <row r="49" spans="2:7" ht="12.75">
      <c r="B49" s="2" t="s">
        <v>37</v>
      </c>
      <c r="C49" s="7">
        <v>1072</v>
      </c>
      <c r="D49" s="2">
        <v>583</v>
      </c>
      <c r="E49" s="2">
        <v>2141</v>
      </c>
      <c r="F49" s="2">
        <v>500</v>
      </c>
      <c r="G49" s="2">
        <v>3000</v>
      </c>
    </row>
    <row r="50" spans="2:3" ht="12.75">
      <c r="B50" s="2" t="s">
        <v>38</v>
      </c>
      <c r="C50" s="7"/>
    </row>
    <row r="51" spans="2:7" ht="12.75">
      <c r="B51" s="2" t="s">
        <v>79</v>
      </c>
      <c r="C51" s="7">
        <f>313+238</f>
        <v>551</v>
      </c>
      <c r="D51" s="2">
        <f>620+208+20+100+40+75</f>
        <v>1063</v>
      </c>
      <c r="E51" s="2">
        <f>457+528+94</f>
        <v>1079</v>
      </c>
      <c r="F51" s="2">
        <f>416+40+1240+80+200+750</f>
        <v>2726</v>
      </c>
      <c r="G51" s="2">
        <f>2496+240+7440+480+1200+750</f>
        <v>12606</v>
      </c>
    </row>
    <row r="52" spans="2:7" ht="12.75">
      <c r="B52" s="2" t="s">
        <v>40</v>
      </c>
      <c r="C52" s="7">
        <v>462</v>
      </c>
      <c r="D52" s="2">
        <f>153+200</f>
        <v>353</v>
      </c>
      <c r="E52" s="2">
        <f>1006</f>
        <v>1006</v>
      </c>
      <c r="F52" s="2">
        <v>1034</v>
      </c>
      <c r="G52" s="2">
        <v>6204</v>
      </c>
    </row>
    <row r="53" spans="2:7" ht="12.75">
      <c r="B53" s="2" t="s">
        <v>41</v>
      </c>
      <c r="C53" s="7">
        <v>371</v>
      </c>
      <c r="D53" s="2">
        <v>410</v>
      </c>
      <c r="E53" s="2">
        <v>371</v>
      </c>
      <c r="F53" s="2">
        <f>820+400</f>
        <v>1220</v>
      </c>
      <c r="G53" s="2">
        <f>4920+2400+1100</f>
        <v>8420</v>
      </c>
    </row>
    <row r="54" spans="2:7" ht="12.75">
      <c r="B54" s="2" t="s">
        <v>80</v>
      </c>
      <c r="C54" s="7">
        <v>574</v>
      </c>
      <c r="E54" s="2">
        <v>574</v>
      </c>
      <c r="F54" s="2">
        <f>532+400</f>
        <v>932</v>
      </c>
      <c r="G54" s="2">
        <f>2400+3192</f>
        <v>5592</v>
      </c>
    </row>
    <row r="55" spans="2:7" ht="12.75">
      <c r="B55" s="2" t="s">
        <v>42</v>
      </c>
      <c r="C55" s="7">
        <v>401</v>
      </c>
      <c r="D55" s="2">
        <v>541</v>
      </c>
      <c r="E55" s="2">
        <v>789</v>
      </c>
      <c r="F55" s="2">
        <v>1082</v>
      </c>
      <c r="G55" s="2">
        <v>6492</v>
      </c>
    </row>
    <row r="56" spans="2:7" ht="12.75">
      <c r="B56" s="2" t="s">
        <v>77</v>
      </c>
      <c r="C56" s="7"/>
      <c r="D56" s="2">
        <v>600</v>
      </c>
      <c r="E56" s="2">
        <v>600</v>
      </c>
      <c r="F56" s="2">
        <v>600</v>
      </c>
      <c r="G56" s="2">
        <v>14237</v>
      </c>
    </row>
    <row r="57" spans="2:7" ht="12.75">
      <c r="B57" s="2" t="s">
        <v>65</v>
      </c>
      <c r="C57" s="7">
        <f>23+275</f>
        <v>298</v>
      </c>
      <c r="D57" s="2">
        <v>1435</v>
      </c>
      <c r="E57" s="2">
        <f>22+276</f>
        <v>298</v>
      </c>
      <c r="F57" s="2">
        <v>1586</v>
      </c>
      <c r="G57" s="2">
        <f>9841+300</f>
        <v>10141</v>
      </c>
    </row>
    <row r="58" spans="2:7" ht="12.75">
      <c r="B58" s="2" t="s">
        <v>66</v>
      </c>
      <c r="C58" s="7">
        <f>96+197</f>
        <v>293</v>
      </c>
      <c r="D58" s="2">
        <f>100+192</f>
        <v>292</v>
      </c>
      <c r="E58" s="2">
        <f>96+392</f>
        <v>488</v>
      </c>
      <c r="F58" s="2">
        <f>200+384</f>
        <v>584</v>
      </c>
      <c r="G58" s="2">
        <f>1200+2304</f>
        <v>3504</v>
      </c>
    </row>
    <row r="59" spans="2:7" ht="12.75">
      <c r="B59" s="2" t="s">
        <v>43</v>
      </c>
      <c r="C59" s="7">
        <f>4215+340</f>
        <v>4555</v>
      </c>
      <c r="D59" s="2">
        <v>3250</v>
      </c>
      <c r="E59" s="2">
        <f>4261+748+5</f>
        <v>5014</v>
      </c>
      <c r="F59" s="2">
        <f>3350+666</f>
        <v>4016</v>
      </c>
      <c r="G59" s="2">
        <f>18010+7992</f>
        <v>26002</v>
      </c>
    </row>
    <row r="60" spans="2:7" s="5" customFormat="1" ht="12.75">
      <c r="B60" s="5" t="s">
        <v>44</v>
      </c>
      <c r="C60" s="7">
        <f>SUM(C38:C59)</f>
        <v>18492</v>
      </c>
      <c r="D60" s="5">
        <f>SUM(D38:D59)</f>
        <v>18982</v>
      </c>
      <c r="E60" s="5">
        <f>SUM(E38:E59)</f>
        <v>28152</v>
      </c>
      <c r="F60" s="5">
        <f>SUM(F38:F59)</f>
        <v>31236</v>
      </c>
      <c r="G60" s="5">
        <f>SUM(G38:G59)</f>
        <v>228990</v>
      </c>
    </row>
    <row r="61" spans="3:7" ht="12.75">
      <c r="C61" s="8">
        <f>C29+C35+C60</f>
        <v>65827</v>
      </c>
      <c r="D61" s="2">
        <f>D29+D35+D60</f>
        <v>62638</v>
      </c>
      <c r="E61" s="2">
        <f>E29+E35+E60</f>
        <v>122976</v>
      </c>
      <c r="F61" s="2">
        <f>F29+F35+F60</f>
        <v>118629</v>
      </c>
      <c r="G61" s="2">
        <f>G29+G35+G60</f>
        <v>782610</v>
      </c>
    </row>
  </sheetData>
  <printOptions gridLines="1"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3"/>
  <sheetViews>
    <sheetView workbookViewId="0" topLeftCell="A1">
      <selection activeCell="D5" sqref="D5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9.140625" style="2" customWidth="1"/>
    <col min="4" max="4" width="11.28125" style="2" bestFit="1" customWidth="1"/>
    <col min="5" max="5" width="11.57421875" style="2" customWidth="1"/>
    <col min="6" max="6" width="9.140625" style="2" customWidth="1"/>
    <col min="7" max="8" width="11.28125" style="2" bestFit="1" customWidth="1"/>
    <col min="9" max="10" width="9.140625" style="2" customWidth="1"/>
    <col min="11" max="11" width="12.28125" style="2" bestFit="1" customWidth="1"/>
    <col min="12" max="16384" width="9.140625" style="2" customWidth="1"/>
  </cols>
  <sheetData>
    <row r="1" spans="4:11" ht="12.75">
      <c r="D1" s="2" t="s">
        <v>73</v>
      </c>
      <c r="G1" s="2" t="s">
        <v>73</v>
      </c>
      <c r="H1" s="2" t="s">
        <v>74</v>
      </c>
      <c r="J1" s="2" t="s">
        <v>75</v>
      </c>
      <c r="K1" s="2" t="s">
        <v>74</v>
      </c>
    </row>
    <row r="3" spans="2:8" ht="12.75">
      <c r="B3" s="5" t="s">
        <v>22</v>
      </c>
      <c r="D3" s="2" t="s">
        <v>53</v>
      </c>
      <c r="E3" s="2" t="s">
        <v>54</v>
      </c>
      <c r="G3" s="2" t="s">
        <v>53</v>
      </c>
      <c r="H3" s="2" t="s">
        <v>54</v>
      </c>
    </row>
    <row r="5" spans="2:11" ht="12.75">
      <c r="B5" s="2" t="s">
        <v>46</v>
      </c>
      <c r="D5" s="2">
        <v>720</v>
      </c>
      <c r="E5" s="2">
        <v>569</v>
      </c>
      <c r="G5" s="2">
        <v>1414</v>
      </c>
      <c r="H5" s="2">
        <v>1275</v>
      </c>
      <c r="K5" s="2">
        <v>8472</v>
      </c>
    </row>
    <row r="6" spans="2:11" ht="12.75">
      <c r="B6" s="2" t="s">
        <v>47</v>
      </c>
      <c r="D6" s="2">
        <v>64</v>
      </c>
      <c r="E6" s="2">
        <v>52</v>
      </c>
      <c r="G6" s="2">
        <v>128</v>
      </c>
      <c r="H6" s="2">
        <v>116</v>
      </c>
      <c r="K6" s="2">
        <v>768</v>
      </c>
    </row>
    <row r="7" spans="2:11" ht="12.75">
      <c r="B7" s="2" t="s">
        <v>48</v>
      </c>
      <c r="D7" s="2">
        <v>101</v>
      </c>
      <c r="E7" s="2">
        <v>72</v>
      </c>
      <c r="G7" s="2">
        <v>201</v>
      </c>
      <c r="H7" s="2">
        <v>161</v>
      </c>
      <c r="K7" s="2">
        <v>1068</v>
      </c>
    </row>
    <row r="8" spans="2:11" ht="12.75">
      <c r="B8" s="2" t="s">
        <v>49</v>
      </c>
      <c r="D8" s="2">
        <v>53</v>
      </c>
      <c r="E8" s="2">
        <v>42</v>
      </c>
      <c r="G8" s="2">
        <v>106.62</v>
      </c>
      <c r="H8" s="2">
        <v>93.94</v>
      </c>
      <c r="K8" s="2">
        <v>624</v>
      </c>
    </row>
    <row r="9" spans="2:11" ht="12.75">
      <c r="B9" s="2" t="s">
        <v>50</v>
      </c>
      <c r="D9" s="2">
        <v>786</v>
      </c>
      <c r="E9" s="2">
        <v>634</v>
      </c>
      <c r="G9" s="2">
        <v>1572</v>
      </c>
      <c r="H9" s="2">
        <v>1419</v>
      </c>
      <c r="K9" s="2">
        <v>9432</v>
      </c>
    </row>
    <row r="10" spans="2:8" ht="12.75">
      <c r="B10" s="2" t="s">
        <v>51</v>
      </c>
      <c r="D10" s="2">
        <v>68</v>
      </c>
      <c r="G10" s="2">
        <v>136.58</v>
      </c>
      <c r="H10" s="2">
        <v>0</v>
      </c>
    </row>
    <row r="11" spans="2:7" ht="12.75">
      <c r="B11" s="2" t="s">
        <v>52</v>
      </c>
      <c r="D11" s="2">
        <v>416</v>
      </c>
      <c r="G11" s="2">
        <v>1084</v>
      </c>
    </row>
    <row r="12" spans="2:11" ht="12.75">
      <c r="B12" s="2" t="s">
        <v>55</v>
      </c>
      <c r="D12" s="2">
        <f>SUM(D5:D11)</f>
        <v>2208</v>
      </c>
      <c r="E12" s="2">
        <f>SUM(E5:E11)</f>
        <v>1369</v>
      </c>
      <c r="G12" s="2">
        <f>SUM(G5:G11)</f>
        <v>4642.2</v>
      </c>
      <c r="H12" s="2">
        <f>SUM(H5:H11)</f>
        <v>3064.94</v>
      </c>
      <c r="K12" s="2">
        <f>SUM(K5:K11)</f>
        <v>20364</v>
      </c>
    </row>
    <row r="14" ht="12.75">
      <c r="B14" s="5" t="s">
        <v>56</v>
      </c>
    </row>
    <row r="15" spans="2:11" ht="12.75">
      <c r="B15" s="2" t="s">
        <v>57</v>
      </c>
      <c r="D15" s="2">
        <v>8598</v>
      </c>
      <c r="E15" s="2">
        <v>11207</v>
      </c>
      <c r="G15" s="2">
        <v>20062</v>
      </c>
      <c r="H15" s="2">
        <v>25104</v>
      </c>
      <c r="K15" s="2">
        <v>180664</v>
      </c>
    </row>
    <row r="16" spans="2:11" ht="12.75">
      <c r="B16" s="2" t="s">
        <v>58</v>
      </c>
      <c r="D16" s="2">
        <v>10351</v>
      </c>
      <c r="E16" s="2">
        <v>7566</v>
      </c>
      <c r="G16" s="2">
        <v>21963</v>
      </c>
      <c r="H16" s="2">
        <v>16948</v>
      </c>
      <c r="K16" s="2">
        <v>121964</v>
      </c>
    </row>
    <row r="17" spans="2:11" ht="12.75">
      <c r="B17" s="2" t="s">
        <v>70</v>
      </c>
      <c r="D17" s="2">
        <v>1825</v>
      </c>
      <c r="E17" s="2">
        <v>1552</v>
      </c>
      <c r="G17" s="2">
        <v>3395</v>
      </c>
      <c r="H17" s="2">
        <v>3102</v>
      </c>
      <c r="K17" s="2">
        <v>27800</v>
      </c>
    </row>
    <row r="18" spans="4:11" ht="12.75">
      <c r="D18" s="2">
        <f aca="true" t="shared" si="0" ref="D18:I18">SUM(D15:D17)</f>
        <v>20774</v>
      </c>
      <c r="E18" s="2">
        <f t="shared" si="0"/>
        <v>20325</v>
      </c>
      <c r="F18" s="2">
        <f t="shared" si="0"/>
        <v>0</v>
      </c>
      <c r="G18" s="2">
        <f t="shared" si="0"/>
        <v>45420</v>
      </c>
      <c r="H18" s="2">
        <f t="shared" si="0"/>
        <v>45154</v>
      </c>
      <c r="I18" s="2">
        <f t="shared" si="0"/>
        <v>0</v>
      </c>
      <c r="K18" s="2">
        <f>SUM(K15:K17)</f>
        <v>330428</v>
      </c>
    </row>
    <row r="20" ht="12.75">
      <c r="B20" s="5" t="s">
        <v>61</v>
      </c>
    </row>
    <row r="21" spans="2:11" ht="12.75">
      <c r="B21" s="2" t="s">
        <v>62</v>
      </c>
      <c r="D21" s="2">
        <v>2.55</v>
      </c>
      <c r="E21" s="2">
        <v>342.74</v>
      </c>
      <c r="G21" s="2">
        <v>404</v>
      </c>
      <c r="H21" s="2">
        <v>768</v>
      </c>
      <c r="K21" s="2">
        <v>5100</v>
      </c>
    </row>
    <row r="22" spans="2:11" ht="12.75">
      <c r="B22" s="2" t="s">
        <v>63</v>
      </c>
      <c r="D22" s="2">
        <v>0</v>
      </c>
      <c r="E22" s="2">
        <v>645</v>
      </c>
      <c r="G22" s="2">
        <v>0</v>
      </c>
      <c r="H22" s="2">
        <v>1445</v>
      </c>
      <c r="K22" s="2">
        <v>24600</v>
      </c>
    </row>
    <row r="23" spans="2:11" ht="12.75">
      <c r="B23" s="2" t="s">
        <v>64</v>
      </c>
      <c r="D23" s="2">
        <v>1195.12</v>
      </c>
      <c r="E23" s="2">
        <v>590</v>
      </c>
      <c r="G23" s="2">
        <v>1409</v>
      </c>
      <c r="H23" s="2">
        <v>1322</v>
      </c>
      <c r="K23" s="2">
        <v>8784</v>
      </c>
    </row>
    <row r="25" spans="4:11" ht="12.75">
      <c r="D25" s="2">
        <f>SUM(D21:D24)</f>
        <v>1197.6699999999998</v>
      </c>
      <c r="E25" s="2">
        <f>SUM(E21:E24)</f>
        <v>1577.74</v>
      </c>
      <c r="G25" s="2">
        <f>SUM(G21:G24)</f>
        <v>1813</v>
      </c>
      <c r="H25" s="2">
        <f>SUM(H21:H24)</f>
        <v>3535</v>
      </c>
      <c r="K25" s="2">
        <f>SUM(K21:K24)</f>
        <v>38484</v>
      </c>
    </row>
    <row r="27" ht="12.75">
      <c r="B27" s="5" t="s">
        <v>39</v>
      </c>
    </row>
    <row r="28" spans="2:11" ht="12.75">
      <c r="B28" s="2" t="s">
        <v>39</v>
      </c>
      <c r="D28" s="2">
        <v>313</v>
      </c>
      <c r="E28" s="2">
        <v>419</v>
      </c>
      <c r="G28" s="2">
        <v>528</v>
      </c>
      <c r="H28" s="2">
        <v>939</v>
      </c>
      <c r="K28" s="2">
        <v>6240</v>
      </c>
    </row>
    <row r="29" spans="2:11" ht="12.75">
      <c r="B29" s="2" t="s">
        <v>68</v>
      </c>
      <c r="E29" s="2">
        <v>81</v>
      </c>
      <c r="G29" s="2">
        <v>94</v>
      </c>
      <c r="H29" s="2">
        <v>181</v>
      </c>
      <c r="K29" s="2">
        <v>1200</v>
      </c>
    </row>
    <row r="30" spans="2:11" ht="12.75">
      <c r="B30" s="2" t="s">
        <v>71</v>
      </c>
      <c r="E30" s="2">
        <v>32</v>
      </c>
      <c r="G30" s="2">
        <v>0</v>
      </c>
      <c r="H30" s="2">
        <v>72</v>
      </c>
      <c r="K30" s="2">
        <v>480</v>
      </c>
    </row>
    <row r="31" spans="2:11" ht="12.75">
      <c r="B31" s="2" t="s">
        <v>72</v>
      </c>
      <c r="E31" s="2">
        <v>17</v>
      </c>
      <c r="G31" s="2">
        <v>0</v>
      </c>
      <c r="H31" s="2">
        <v>36</v>
      </c>
      <c r="K31" s="2">
        <v>230</v>
      </c>
    </row>
    <row r="33" spans="4:11" ht="12.75">
      <c r="D33" s="2">
        <f>SUM(D28:D32)</f>
        <v>313</v>
      </c>
      <c r="E33" s="2">
        <f>SUM(E28:E32)</f>
        <v>549</v>
      </c>
      <c r="G33" s="2">
        <f>SUM(G28:G32)</f>
        <v>622</v>
      </c>
      <c r="H33" s="2">
        <f>SUM(H28:H32)</f>
        <v>1228</v>
      </c>
      <c r="K33" s="2">
        <f>SUM(K28:K32)</f>
        <v>8150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2016-09-14T16:56:49Z</cp:lastPrinted>
  <dcterms:created xsi:type="dcterms:W3CDTF">2016-08-22T16:15:20Z</dcterms:created>
  <dcterms:modified xsi:type="dcterms:W3CDTF">2016-09-15T12:13:30Z</dcterms:modified>
  <cp:category/>
  <cp:version/>
  <cp:contentType/>
  <cp:contentStatus/>
</cp:coreProperties>
</file>